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alariaconsortiumorg-my.sharepoint.com/personal/m_baudry_malariaconsortium_org/Documents/Country procurement Strategy/Nigeria/"/>
    </mc:Choice>
  </mc:AlternateContent>
  <bookViews>
    <workbookView xWindow="0" yWindow="0" windowWidth="20490" windowHeight="7320"/>
  </bookViews>
  <sheets>
    <sheet name="Logistics Detail" sheetId="3" r:id="rId1"/>
  </sheets>
  <definedNames>
    <definedName name="Level">#REF!</definedName>
    <definedName name="Proc">#REF!</definedName>
    <definedName name="Procedure">#REF!</definedName>
    <definedName name="Select1">#REF!</definedName>
    <definedName name="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3" l="1"/>
  <c r="O10" i="3"/>
  <c r="O6" i="3"/>
  <c r="Q4" i="3"/>
  <c r="O4" i="3"/>
  <c r="W5" i="3"/>
  <c r="X5" i="3" s="1"/>
  <c r="O12" i="3"/>
  <c r="P12" i="3" s="1"/>
  <c r="T11" i="3" l="1"/>
  <c r="X10" i="3"/>
  <c r="X9" i="3"/>
  <c r="V8" i="3"/>
  <c r="Z7" i="3"/>
  <c r="O7" i="3"/>
  <c r="Z6" i="3"/>
  <c r="Z5" i="3"/>
  <c r="X4" i="3"/>
  <c r="R5" i="3" l="1"/>
  <c r="P5" i="3"/>
  <c r="V11" i="3"/>
  <c r="P4" i="3"/>
  <c r="V5" i="3"/>
  <c r="T6" i="3"/>
  <c r="R7" i="3"/>
  <c r="P10" i="3"/>
  <c r="V7" i="3"/>
  <c r="V4" i="3"/>
  <c r="T5" i="3"/>
  <c r="X6" i="3"/>
  <c r="Q10" i="3"/>
  <c r="Z4" i="3"/>
  <c r="Q9" i="3"/>
  <c r="O9" i="3"/>
  <c r="P9" i="3" s="1"/>
  <c r="P7" i="3"/>
  <c r="Y14" i="3"/>
  <c r="Q14" i="3"/>
  <c r="R14" i="3" s="1"/>
  <c r="S14" i="3"/>
  <c r="T14" i="3" s="1"/>
  <c r="U14" i="3"/>
  <c r="V14" i="3" s="1"/>
  <c r="W14" i="3"/>
  <c r="X14" i="3" s="1"/>
  <c r="O14" i="3"/>
  <c r="P14" i="3" s="1"/>
  <c r="Q11" i="3"/>
  <c r="O8" i="3"/>
  <c r="O11" i="3"/>
  <c r="P11" i="3" s="1"/>
  <c r="Q12" i="3"/>
  <c r="R12" i="3" s="1"/>
  <c r="X7" i="3"/>
  <c r="T7" i="3"/>
  <c r="Y13" i="3"/>
  <c r="Q13" i="3"/>
  <c r="R13" i="3" s="1"/>
  <c r="S13" i="3"/>
  <c r="U13" i="3"/>
  <c r="V13" i="3" s="1"/>
  <c r="W13" i="3"/>
  <c r="X13" i="3" s="1"/>
  <c r="O13" i="3"/>
  <c r="P13" i="3" s="1"/>
  <c r="R6" i="3"/>
  <c r="V6" i="3"/>
  <c r="T8" i="3"/>
  <c r="Z8" i="3"/>
  <c r="V9" i="3"/>
  <c r="Z9" i="3"/>
  <c r="V10" i="3"/>
  <c r="Z10" i="3"/>
  <c r="T4" i="3"/>
  <c r="R8" i="3"/>
  <c r="T9" i="3"/>
  <c r="T10" i="3"/>
  <c r="R10" i="3" l="1"/>
  <c r="Z13" i="3"/>
  <c r="Z14" i="3"/>
  <c r="P6" i="3"/>
  <c r="P8" i="3"/>
  <c r="V15" i="3"/>
  <c r="R4" i="3"/>
  <c r="T15" i="3"/>
  <c r="R11" i="3"/>
  <c r="X15" i="3"/>
  <c r="R9" i="3"/>
  <c r="Z15" i="3" l="1"/>
  <c r="P15" i="3"/>
  <c r="R15" i="3"/>
</calcChain>
</file>

<file path=xl/sharedStrings.xml><?xml version="1.0" encoding="utf-8"?>
<sst xmlns="http://schemas.openxmlformats.org/spreadsheetml/2006/main" count="73" uniqueCount="51">
  <si>
    <t>State</t>
  </si>
  <si>
    <t>Jigawa State Central Medical Store, adjacent Rasheed Shekoni Specialist Hospital, Dutse, Jigawa State.</t>
  </si>
  <si>
    <t>Jigawa</t>
  </si>
  <si>
    <t>Kaduna</t>
  </si>
  <si>
    <t>Drug Medical and Consumables Supply Agency, DMCSA No 2 Ibrahim Taiwo Road, Nasarawa LGA, Kano, Kano State.</t>
  </si>
  <si>
    <t>Kano</t>
  </si>
  <si>
    <t>Katsina State Central Medical Store, Kabiru Usman Street off Goruba Road GRA Katsina State.</t>
  </si>
  <si>
    <t>Katsina</t>
  </si>
  <si>
    <t>Lagos state central medical store, Fatai Atere Way, Oshodi, Lagos State.</t>
  </si>
  <si>
    <t>Lagos</t>
  </si>
  <si>
    <t>Central Medical Store, One Million Road, off Ministry of Women Affairs, Damaturu, Yobe State.</t>
  </si>
  <si>
    <t>Yobe</t>
  </si>
  <si>
    <t>Status</t>
  </si>
  <si>
    <t>Item</t>
  </si>
  <si>
    <t>Unit Pack</t>
  </si>
  <si>
    <t>Quantity in Unit Pack</t>
  </si>
  <si>
    <t>Total</t>
  </si>
  <si>
    <t>L</t>
  </si>
  <si>
    <t>W</t>
  </si>
  <si>
    <t>H</t>
  </si>
  <si>
    <t>Vol./Ctn</t>
  </si>
  <si>
    <r>
      <t>Total item Vol. (</t>
    </r>
    <r>
      <rPr>
        <b/>
        <sz val="11"/>
        <color rgb="FFFF0000"/>
        <rFont val="Calibri"/>
        <family val="2"/>
        <scheme val="minor"/>
      </rPr>
      <t>m3</t>
    </r>
    <r>
      <rPr>
        <b/>
        <sz val="11"/>
        <color theme="1"/>
        <rFont val="Calibri"/>
        <family val="2"/>
        <scheme val="minor"/>
      </rPr>
      <t>)</t>
    </r>
  </si>
  <si>
    <t>PCS</t>
  </si>
  <si>
    <t>Doses</t>
  </si>
  <si>
    <t>Tests</t>
  </si>
  <si>
    <r>
      <t xml:space="preserve">mRDT </t>
    </r>
    <r>
      <rPr>
        <b/>
        <i/>
        <sz val="11"/>
        <color theme="1"/>
        <rFont val="Calibri"/>
        <family val="2"/>
        <scheme val="minor"/>
      </rPr>
      <t>pf</t>
    </r>
    <r>
      <rPr>
        <b/>
        <sz val="11"/>
        <color theme="1"/>
        <rFont val="Calibri"/>
        <family val="2"/>
        <scheme val="minor"/>
      </rPr>
      <t xml:space="preserve"> (Sea)</t>
    </r>
  </si>
  <si>
    <r>
      <t xml:space="preserve">mRDT </t>
    </r>
    <r>
      <rPr>
        <b/>
        <i/>
        <sz val="11"/>
        <color theme="1"/>
        <rFont val="Calibri"/>
        <family val="2"/>
        <scheme val="minor"/>
      </rPr>
      <t>pf +PLDH</t>
    </r>
    <r>
      <rPr>
        <b/>
        <sz val="11"/>
        <color theme="1"/>
        <rFont val="Calibri"/>
        <family val="2"/>
        <scheme val="minor"/>
      </rPr>
      <t xml:space="preserve"> (Sea)</t>
    </r>
  </si>
  <si>
    <t>AL1 (Air)</t>
  </si>
  <si>
    <t>AL2 (Air)</t>
  </si>
  <si>
    <t>Rectal Artesunate (Air)</t>
  </si>
  <si>
    <t>Supp</t>
  </si>
  <si>
    <t>AL1 (Sea)</t>
  </si>
  <si>
    <t>AL2 (Sea)</t>
  </si>
  <si>
    <t>Rectal Artesunate (Sea)</t>
  </si>
  <si>
    <t>Artesunate Injection</t>
  </si>
  <si>
    <t>Vials</t>
  </si>
  <si>
    <r>
      <t>LLIN (</t>
    </r>
    <r>
      <rPr>
        <b/>
        <sz val="11"/>
        <color rgb="FFFF0000"/>
        <rFont val="Calibri"/>
        <family val="2"/>
        <scheme val="minor"/>
      </rPr>
      <t>Alpha‐cypermethrin</t>
    </r>
    <r>
      <rPr>
        <b/>
        <sz val="11"/>
        <color theme="1"/>
        <rFont val="Calibri"/>
        <family val="2"/>
        <scheme val="minor"/>
      </rPr>
      <t>)</t>
    </r>
  </si>
  <si>
    <r>
      <t>LLIN (</t>
    </r>
    <r>
      <rPr>
        <b/>
        <sz val="11"/>
        <color rgb="FFFF0000"/>
        <rFont val="Calibri"/>
        <family val="2"/>
        <scheme val="minor"/>
      </rPr>
      <t>Deltamethrin</t>
    </r>
    <r>
      <rPr>
        <b/>
        <sz val="11"/>
        <color theme="1"/>
        <rFont val="Calibri"/>
        <family val="2"/>
        <scheme val="minor"/>
      </rPr>
      <t>)</t>
    </r>
  </si>
  <si>
    <t>S/N</t>
  </si>
  <si>
    <t>Delivery Addresses</t>
  </si>
  <si>
    <t>Kaduna State Health Supply Management Agency, NO. 2  United textile Road, Makera Kakuri Kaduna State</t>
  </si>
  <si>
    <t>Port of Entry:</t>
  </si>
  <si>
    <t>Quantity in Shippers Pack
(carton)</t>
  </si>
  <si>
    <t>Number of Containers
if SEA freight</t>
  </si>
  <si>
    <t>Total Weight
KG</t>
  </si>
  <si>
    <t>Total volume
CBM</t>
  </si>
  <si>
    <t>Shippers Dimensions (meters)</t>
  </si>
  <si>
    <t>ETA
warehouse</t>
  </si>
  <si>
    <t>Qty (Ctn or bale)</t>
  </si>
  <si>
    <t>VOLUME BY STATE</t>
  </si>
  <si>
    <t>Lagos Airport &amp; Sea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</si>
</sst>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3" fontId="0" fillId="0" borderId="0" xfId="0" applyNumberFormat="1"/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2" xfId="1" applyNumberFormat="1" applyFont="1" applyBorder="1"/>
    <xf numFmtId="164" fontId="0" fillId="6" borderId="2" xfId="1" applyFont="1" applyFill="1" applyBorder="1"/>
    <xf numFmtId="164" fontId="0" fillId="3" borderId="2" xfId="1" applyFont="1" applyFill="1" applyBorder="1"/>
    <xf numFmtId="164" fontId="0" fillId="9" borderId="2" xfId="1" applyFont="1" applyFill="1" applyBorder="1"/>
    <xf numFmtId="164" fontId="0" fillId="4" borderId="2" xfId="1" applyFont="1" applyFill="1" applyBorder="1"/>
    <xf numFmtId="0" fontId="2" fillId="0" borderId="19" xfId="0" applyFont="1" applyFill="1" applyBorder="1"/>
    <xf numFmtId="165" fontId="0" fillId="0" borderId="2" xfId="1" applyNumberFormat="1" applyFont="1" applyBorder="1" applyAlignment="1">
      <alignment horizontal="left"/>
    </xf>
    <xf numFmtId="165" fontId="0" fillId="5" borderId="2" xfId="1" applyNumberFormat="1" applyFont="1" applyFill="1" applyBorder="1"/>
    <xf numFmtId="165" fontId="0" fillId="6" borderId="2" xfId="1" applyNumberFormat="1" applyFont="1" applyFill="1" applyBorder="1"/>
    <xf numFmtId="165" fontId="0" fillId="3" borderId="2" xfId="1" applyNumberFormat="1" applyFont="1" applyFill="1" applyBorder="1"/>
    <xf numFmtId="165" fontId="0" fillId="9" borderId="2" xfId="1" applyNumberFormat="1" applyFont="1" applyFill="1" applyBorder="1"/>
    <xf numFmtId="165" fontId="0" fillId="4" borderId="2" xfId="1" applyNumberFormat="1" applyFont="1" applyFill="1" applyBorder="1"/>
    <xf numFmtId="14" fontId="0" fillId="0" borderId="18" xfId="0" applyNumberFormat="1" applyBorder="1"/>
    <xf numFmtId="164" fontId="0" fillId="0" borderId="2" xfId="1" applyFont="1" applyBorder="1" applyAlignment="1">
      <alignment horizontal="left"/>
    </xf>
    <xf numFmtId="166" fontId="0" fillId="0" borderId="2" xfId="1" applyNumberFormat="1" applyFont="1" applyBorder="1"/>
    <xf numFmtId="164" fontId="0" fillId="0" borderId="2" xfId="1" applyFont="1" applyBorder="1"/>
    <xf numFmtId="164" fontId="0" fillId="5" borderId="2" xfId="1" applyFont="1" applyFill="1" applyBorder="1"/>
    <xf numFmtId="164" fontId="0" fillId="8" borderId="2" xfId="1" applyFont="1" applyFill="1" applyBorder="1"/>
    <xf numFmtId="0" fontId="0" fillId="0" borderId="2" xfId="0" applyBorder="1"/>
    <xf numFmtId="3" fontId="0" fillId="0" borderId="2" xfId="0" applyNumberFormat="1" applyBorder="1"/>
    <xf numFmtId="167" fontId="0" fillId="0" borderId="0" xfId="0" applyNumberFormat="1"/>
    <xf numFmtId="164" fontId="0" fillId="5" borderId="2" xfId="1" applyNumberFormat="1" applyFont="1" applyFill="1" applyBorder="1"/>
    <xf numFmtId="165" fontId="0" fillId="8" borderId="2" xfId="1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0" borderId="20" xfId="0" applyFont="1" applyFill="1" applyBorder="1"/>
    <xf numFmtId="164" fontId="5" fillId="2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" fillId="0" borderId="0" xfId="0" applyFont="1" applyAlignment="1"/>
    <xf numFmtId="0" fontId="0" fillId="0" borderId="17" xfId="0" applyFill="1" applyBorder="1"/>
    <xf numFmtId="1" fontId="0" fillId="0" borderId="2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164" fontId="0" fillId="0" borderId="2" xfId="1" applyNumberFormat="1" applyFont="1" applyBorder="1"/>
    <xf numFmtId="164" fontId="0" fillId="0" borderId="2" xfId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64" fontId="0" fillId="0" borderId="23" xfId="1" applyFont="1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164" fontId="0" fillId="0" borderId="24" xfId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164" fontId="0" fillId="0" borderId="25" xfId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5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6" sqref="E6"/>
    </sheetView>
  </sheetViews>
  <sheetFormatPr defaultRowHeight="15" x14ac:dyDescent="0.25"/>
  <cols>
    <col min="1" max="1" width="1.85546875" customWidth="1"/>
    <col min="2" max="2" width="5.85546875" bestFit="1" customWidth="1"/>
    <col min="3" max="3" width="25.140625" customWidth="1"/>
    <col min="4" max="4" width="21.28515625" customWidth="1"/>
    <col min="5" max="5" width="10.85546875" bestFit="1" customWidth="1"/>
    <col min="6" max="6" width="11.140625" customWidth="1"/>
    <col min="7" max="10" width="10.5703125" customWidth="1"/>
    <col min="11" max="11" width="12.42578125" bestFit="1" customWidth="1"/>
    <col min="12" max="12" width="14.42578125" customWidth="1"/>
    <col min="13" max="13" width="10.5703125" customWidth="1"/>
    <col min="14" max="14" width="14" customWidth="1"/>
    <col min="15" max="16" width="11.140625" customWidth="1"/>
    <col min="17" max="17" width="17" customWidth="1"/>
    <col min="18" max="18" width="10.140625" bestFit="1" customWidth="1"/>
    <col min="19" max="19" width="15.5703125" customWidth="1"/>
    <col min="20" max="20" width="8.85546875" bestFit="1" customWidth="1"/>
    <col min="21" max="21" width="17" customWidth="1"/>
    <col min="22" max="22" width="9.140625" bestFit="1" customWidth="1"/>
    <col min="23" max="23" width="15.5703125" customWidth="1"/>
    <col min="24" max="24" width="13.85546875" customWidth="1"/>
    <col min="25" max="25" width="17" customWidth="1"/>
    <col min="26" max="26" width="9.140625" bestFit="1" customWidth="1"/>
    <col min="27" max="27" width="8.7109375" customWidth="1"/>
    <col min="40" max="41" width="9.140625" bestFit="1" customWidth="1"/>
  </cols>
  <sheetData>
    <row r="1" spans="2:40" ht="24" customHeight="1" thickBot="1" x14ac:dyDescent="0.3">
      <c r="G1" s="1"/>
      <c r="H1" s="1"/>
      <c r="I1" s="1"/>
      <c r="J1" s="1"/>
      <c r="K1" s="1"/>
      <c r="L1" s="1"/>
      <c r="M1" s="1"/>
      <c r="N1" s="1"/>
      <c r="O1" s="69" t="s">
        <v>49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</row>
    <row r="2" spans="2:40" ht="30.75" customHeight="1" thickBot="1" x14ac:dyDescent="0.3">
      <c r="B2" s="50" t="s">
        <v>12</v>
      </c>
      <c r="C2" s="54" t="s">
        <v>13</v>
      </c>
      <c r="D2" s="56" t="s">
        <v>14</v>
      </c>
      <c r="E2" s="56" t="s">
        <v>15</v>
      </c>
      <c r="F2" s="58" t="s">
        <v>42</v>
      </c>
      <c r="G2" s="60" t="s">
        <v>46</v>
      </c>
      <c r="H2" s="61"/>
      <c r="I2" s="61"/>
      <c r="J2" s="62"/>
      <c r="K2" s="73" t="s">
        <v>44</v>
      </c>
      <c r="L2" s="73" t="s">
        <v>45</v>
      </c>
      <c r="M2" s="73" t="s">
        <v>43</v>
      </c>
      <c r="N2" s="52" t="s">
        <v>47</v>
      </c>
      <c r="O2" s="63" t="s">
        <v>5</v>
      </c>
      <c r="P2" s="64"/>
      <c r="Q2" s="65" t="s">
        <v>3</v>
      </c>
      <c r="R2" s="66"/>
      <c r="S2" s="67" t="s">
        <v>2</v>
      </c>
      <c r="T2" s="68"/>
      <c r="U2" s="48" t="s">
        <v>7</v>
      </c>
      <c r="V2" s="49"/>
      <c r="W2" s="83" t="s">
        <v>9</v>
      </c>
      <c r="X2" s="84"/>
      <c r="Y2" s="85" t="s">
        <v>11</v>
      </c>
      <c r="Z2" s="86"/>
    </row>
    <row r="3" spans="2:40" ht="60.75" thickBot="1" x14ac:dyDescent="0.3">
      <c r="B3" s="51"/>
      <c r="C3" s="55"/>
      <c r="D3" s="57"/>
      <c r="E3" s="57"/>
      <c r="F3" s="59"/>
      <c r="G3" s="2" t="s">
        <v>17</v>
      </c>
      <c r="H3" s="3" t="s">
        <v>18</v>
      </c>
      <c r="I3" s="3" t="s">
        <v>19</v>
      </c>
      <c r="J3" s="3" t="s">
        <v>20</v>
      </c>
      <c r="K3" s="74"/>
      <c r="L3" s="74"/>
      <c r="M3" s="74"/>
      <c r="N3" s="53"/>
      <c r="O3" s="4" t="s">
        <v>48</v>
      </c>
      <c r="P3" s="4" t="s">
        <v>21</v>
      </c>
      <c r="Q3" s="5" t="s">
        <v>48</v>
      </c>
      <c r="R3" s="5" t="s">
        <v>21</v>
      </c>
      <c r="S3" s="6" t="s">
        <v>48</v>
      </c>
      <c r="T3" s="6" t="s">
        <v>21</v>
      </c>
      <c r="U3" s="7" t="s">
        <v>48</v>
      </c>
      <c r="V3" s="7" t="s">
        <v>21</v>
      </c>
      <c r="W3" s="8" t="s">
        <v>48</v>
      </c>
      <c r="X3" s="8" t="s">
        <v>21</v>
      </c>
      <c r="Y3" s="9" t="s">
        <v>48</v>
      </c>
      <c r="Z3" s="9" t="s">
        <v>21</v>
      </c>
    </row>
    <row r="4" spans="2:40" x14ac:dyDescent="0.25">
      <c r="B4" s="41"/>
      <c r="C4" s="16" t="s">
        <v>25</v>
      </c>
      <c r="D4" s="17" t="s">
        <v>24</v>
      </c>
      <c r="E4" s="11">
        <v>15359</v>
      </c>
      <c r="F4" s="42">
        <v>284.42592592592592</v>
      </c>
      <c r="G4" s="25">
        <v>0.48</v>
      </c>
      <c r="H4" s="25">
        <v>0.45</v>
      </c>
      <c r="I4" s="25">
        <v>0.39</v>
      </c>
      <c r="J4" s="25">
        <v>8.4239999999999995E-2</v>
      </c>
      <c r="K4" s="24">
        <v>4844</v>
      </c>
      <c r="L4" s="45">
        <v>23.960039999999999</v>
      </c>
      <c r="M4" s="75">
        <v>1</v>
      </c>
      <c r="N4" s="23">
        <v>44053</v>
      </c>
      <c r="O4" s="18">
        <f>(F4*0.76)</f>
        <v>216.1637037037037</v>
      </c>
      <c r="P4" s="27">
        <f t="shared" ref="P4:P14" si="0">O4*J4</f>
        <v>18.209630399999998</v>
      </c>
      <c r="Q4" s="33">
        <f>(F4*0.24)</f>
        <v>68.262222222222221</v>
      </c>
      <c r="R4" s="28">
        <f t="shared" ref="R4:R14" si="1">Q4*J4</f>
        <v>5.7504095999999993</v>
      </c>
      <c r="S4" s="19">
        <v>0</v>
      </c>
      <c r="T4" s="12">
        <f t="shared" ref="T4:T11" si="2">S4*J4</f>
        <v>0</v>
      </c>
      <c r="U4" s="13">
        <v>0</v>
      </c>
      <c r="V4" s="13">
        <f t="shared" ref="V4:V11" si="3">U4*J4</f>
        <v>0</v>
      </c>
      <c r="W4" s="21">
        <v>0</v>
      </c>
      <c r="X4" s="14">
        <f>W4*J4</f>
        <v>0</v>
      </c>
      <c r="Y4" s="22">
        <v>0</v>
      </c>
      <c r="Z4" s="15">
        <f t="shared" ref="Z4:Z10" si="4">Y4*J4</f>
        <v>0</v>
      </c>
    </row>
    <row r="5" spans="2:40" x14ac:dyDescent="0.25">
      <c r="B5" s="41"/>
      <c r="C5" s="16" t="s">
        <v>26</v>
      </c>
      <c r="D5" s="17" t="s">
        <v>24</v>
      </c>
      <c r="E5" s="11">
        <v>10239</v>
      </c>
      <c r="F5" s="42">
        <v>189.61111111111111</v>
      </c>
      <c r="G5" s="25">
        <v>0.53</v>
      </c>
      <c r="H5" s="25">
        <v>0.47</v>
      </c>
      <c r="I5" s="25">
        <v>0.4</v>
      </c>
      <c r="J5" s="25">
        <v>9.9640000000000006E-2</v>
      </c>
      <c r="K5" s="24">
        <v>3231</v>
      </c>
      <c r="L5" s="45">
        <v>18.892851111111113</v>
      </c>
      <c r="M5" s="76"/>
      <c r="N5" s="23">
        <v>44053</v>
      </c>
      <c r="O5" s="18">
        <v>0</v>
      </c>
      <c r="P5" s="27">
        <f t="shared" si="0"/>
        <v>0</v>
      </c>
      <c r="Q5" s="33">
        <v>0</v>
      </c>
      <c r="R5" s="28">
        <f t="shared" si="1"/>
        <v>0</v>
      </c>
      <c r="S5" s="19">
        <v>0</v>
      </c>
      <c r="T5" s="12">
        <f t="shared" si="2"/>
        <v>0</v>
      </c>
      <c r="U5" s="13">
        <v>0</v>
      </c>
      <c r="V5" s="13">
        <f t="shared" si="3"/>
        <v>0</v>
      </c>
      <c r="W5" s="21">
        <f>F5</f>
        <v>189.61111111111111</v>
      </c>
      <c r="X5" s="14">
        <f>W5*J5</f>
        <v>18.892851111111113</v>
      </c>
      <c r="Y5" s="22">
        <v>0</v>
      </c>
      <c r="Z5" s="15">
        <f t="shared" si="4"/>
        <v>0</v>
      </c>
    </row>
    <row r="6" spans="2:40" ht="14.45" customHeight="1" x14ac:dyDescent="0.25">
      <c r="B6" s="41"/>
      <c r="C6" s="16" t="s">
        <v>27</v>
      </c>
      <c r="D6" s="29" t="s">
        <v>23</v>
      </c>
      <c r="E6" s="30">
        <v>64260</v>
      </c>
      <c r="F6" s="42">
        <v>119</v>
      </c>
      <c r="G6" s="25">
        <v>0.5</v>
      </c>
      <c r="H6" s="25">
        <v>0.32</v>
      </c>
      <c r="I6" s="25">
        <v>0.26</v>
      </c>
      <c r="J6" s="25">
        <v>4.1600000000000005E-2</v>
      </c>
      <c r="K6" s="26">
        <v>809.2</v>
      </c>
      <c r="L6" s="45">
        <v>4.950400000000001</v>
      </c>
      <c r="M6" s="77">
        <v>0</v>
      </c>
      <c r="N6" s="23">
        <v>44027</v>
      </c>
      <c r="O6" s="18">
        <f>F6</f>
        <v>119</v>
      </c>
      <c r="P6" s="27">
        <f t="shared" si="0"/>
        <v>4.950400000000001</v>
      </c>
      <c r="Q6" s="33">
        <v>0</v>
      </c>
      <c r="R6" s="28">
        <f t="shared" si="1"/>
        <v>0</v>
      </c>
      <c r="S6" s="19">
        <v>0</v>
      </c>
      <c r="T6" s="12">
        <f t="shared" si="2"/>
        <v>0</v>
      </c>
      <c r="U6" s="13">
        <v>0</v>
      </c>
      <c r="V6" s="13">
        <f t="shared" si="3"/>
        <v>0</v>
      </c>
      <c r="W6" s="21">
        <v>0</v>
      </c>
      <c r="X6" s="14">
        <f>W6*J6</f>
        <v>0</v>
      </c>
      <c r="Y6" s="22">
        <v>0</v>
      </c>
      <c r="Z6" s="15">
        <f t="shared" si="4"/>
        <v>0</v>
      </c>
      <c r="AL6" s="10"/>
      <c r="AM6" s="31"/>
    </row>
    <row r="7" spans="2:40" x14ac:dyDescent="0.25">
      <c r="B7" s="41"/>
      <c r="C7" s="16" t="s">
        <v>28</v>
      </c>
      <c r="D7" s="29" t="s">
        <v>23</v>
      </c>
      <c r="E7" s="30">
        <v>56700</v>
      </c>
      <c r="F7" s="42">
        <v>105</v>
      </c>
      <c r="G7" s="25">
        <v>0.5</v>
      </c>
      <c r="H7" s="25">
        <v>0.32</v>
      </c>
      <c r="I7" s="25">
        <v>0.36</v>
      </c>
      <c r="J7" s="25">
        <v>5.7599999999999998E-2</v>
      </c>
      <c r="K7" s="26">
        <v>976.5</v>
      </c>
      <c r="L7" s="45">
        <v>6.048</v>
      </c>
      <c r="M7" s="76"/>
      <c r="N7" s="23">
        <v>44027</v>
      </c>
      <c r="O7" s="18">
        <f>F7</f>
        <v>105</v>
      </c>
      <c r="P7" s="27">
        <f t="shared" si="0"/>
        <v>6.048</v>
      </c>
      <c r="Q7" s="33">
        <v>0</v>
      </c>
      <c r="R7" s="28">
        <f t="shared" si="1"/>
        <v>0</v>
      </c>
      <c r="S7" s="19">
        <v>0</v>
      </c>
      <c r="T7" s="12">
        <f t="shared" si="2"/>
        <v>0</v>
      </c>
      <c r="U7" s="13">
        <v>0</v>
      </c>
      <c r="V7" s="13">
        <f t="shared" si="3"/>
        <v>0</v>
      </c>
      <c r="W7" s="21">
        <v>0</v>
      </c>
      <c r="X7" s="14">
        <f>W7*J7</f>
        <v>0</v>
      </c>
      <c r="Y7" s="22">
        <v>0</v>
      </c>
      <c r="Z7" s="15">
        <f t="shared" si="4"/>
        <v>0</v>
      </c>
    </row>
    <row r="8" spans="2:40" x14ac:dyDescent="0.25">
      <c r="B8" s="41"/>
      <c r="C8" s="16" t="s">
        <v>29</v>
      </c>
      <c r="D8" s="29" t="s">
        <v>30</v>
      </c>
      <c r="E8" s="30">
        <v>4536</v>
      </c>
      <c r="F8" s="42">
        <v>18</v>
      </c>
      <c r="G8" s="25">
        <v>0.59499999999999997</v>
      </c>
      <c r="H8" s="25">
        <v>0.4</v>
      </c>
      <c r="I8" s="25">
        <v>0.22500000000000001</v>
      </c>
      <c r="J8" s="25">
        <v>5.355E-2</v>
      </c>
      <c r="K8" s="26">
        <v>94</v>
      </c>
      <c r="L8" s="45">
        <v>0.96389999999999998</v>
      </c>
      <c r="M8" s="46">
        <v>0</v>
      </c>
      <c r="N8" s="23">
        <v>44022</v>
      </c>
      <c r="O8" s="18">
        <f>F8</f>
        <v>18</v>
      </c>
      <c r="P8" s="27">
        <f t="shared" si="0"/>
        <v>0.96389999999999998</v>
      </c>
      <c r="Q8" s="33">
        <v>0</v>
      </c>
      <c r="R8" s="28">
        <f t="shared" si="1"/>
        <v>0</v>
      </c>
      <c r="S8" s="19">
        <v>0</v>
      </c>
      <c r="T8" s="12">
        <f t="shared" si="2"/>
        <v>0</v>
      </c>
      <c r="U8" s="13">
        <v>0</v>
      </c>
      <c r="V8" s="13">
        <f t="shared" si="3"/>
        <v>0</v>
      </c>
      <c r="W8" s="21">
        <v>0</v>
      </c>
      <c r="X8" s="14"/>
      <c r="Y8" s="22">
        <v>0</v>
      </c>
      <c r="Z8" s="15">
        <f t="shared" si="4"/>
        <v>0</v>
      </c>
    </row>
    <row r="9" spans="2:40" ht="14.45" customHeight="1" x14ac:dyDescent="0.25">
      <c r="B9" s="41"/>
      <c r="C9" s="16" t="s">
        <v>31</v>
      </c>
      <c r="D9" s="29" t="s">
        <v>23</v>
      </c>
      <c r="E9" s="30">
        <v>191640</v>
      </c>
      <c r="F9" s="42">
        <v>354.88888888888891</v>
      </c>
      <c r="G9" s="25">
        <v>0.5</v>
      </c>
      <c r="H9" s="25">
        <v>0.315</v>
      </c>
      <c r="I9" s="25">
        <v>0.22500000000000001</v>
      </c>
      <c r="J9" s="25">
        <v>3.5437500000000004E-2</v>
      </c>
      <c r="K9" s="26">
        <v>2413.2399999999998</v>
      </c>
      <c r="L9" s="45">
        <v>12.576375000000002</v>
      </c>
      <c r="M9" s="77">
        <v>1</v>
      </c>
      <c r="N9" s="23">
        <v>44073</v>
      </c>
      <c r="O9" s="18">
        <f>((F9+F6)*0.76)-F6</f>
        <v>241.15555555555557</v>
      </c>
      <c r="P9" s="27">
        <f t="shared" si="0"/>
        <v>8.5459500000000013</v>
      </c>
      <c r="Q9" s="33">
        <f>(F9+F6)*0.24</f>
        <v>113.73333333333333</v>
      </c>
      <c r="R9" s="28">
        <f t="shared" si="1"/>
        <v>4.0304250000000001</v>
      </c>
      <c r="S9" s="19">
        <v>0</v>
      </c>
      <c r="T9" s="12">
        <f t="shared" si="2"/>
        <v>0</v>
      </c>
      <c r="U9" s="13">
        <v>0</v>
      </c>
      <c r="V9" s="13">
        <f t="shared" si="3"/>
        <v>0</v>
      </c>
      <c r="W9" s="21">
        <v>0</v>
      </c>
      <c r="X9" s="14">
        <f>W9*J9</f>
        <v>0</v>
      </c>
      <c r="Y9" s="22">
        <v>0</v>
      </c>
      <c r="Z9" s="15">
        <f t="shared" si="4"/>
        <v>0</v>
      </c>
    </row>
    <row r="10" spans="2:40" x14ac:dyDescent="0.25">
      <c r="B10" s="41"/>
      <c r="C10" s="16" t="s">
        <v>32</v>
      </c>
      <c r="D10" s="29" t="s">
        <v>23</v>
      </c>
      <c r="E10" s="30">
        <v>169320</v>
      </c>
      <c r="F10" s="42">
        <v>313.55555555555554</v>
      </c>
      <c r="G10" s="25">
        <v>0.5</v>
      </c>
      <c r="H10" s="25">
        <v>0.315</v>
      </c>
      <c r="I10" s="25">
        <v>0.22500000000000001</v>
      </c>
      <c r="J10" s="25">
        <v>3.5437500000000004E-2</v>
      </c>
      <c r="K10" s="26">
        <v>2916.07</v>
      </c>
      <c r="L10" s="45">
        <v>11.111625</v>
      </c>
      <c r="M10" s="79"/>
      <c r="N10" s="23">
        <v>44073</v>
      </c>
      <c r="O10" s="18">
        <f>((F10+F7)*0.76)-F7</f>
        <v>213.10222222222222</v>
      </c>
      <c r="P10" s="27">
        <f t="shared" si="0"/>
        <v>7.5518100000000006</v>
      </c>
      <c r="Q10" s="33">
        <f>(F10+F7)*0.24</f>
        <v>100.45333333333333</v>
      </c>
      <c r="R10" s="28">
        <f t="shared" si="1"/>
        <v>3.5598150000000004</v>
      </c>
      <c r="S10" s="19">
        <v>0</v>
      </c>
      <c r="T10" s="12">
        <f t="shared" si="2"/>
        <v>0</v>
      </c>
      <c r="U10" s="20">
        <v>0</v>
      </c>
      <c r="V10" s="13">
        <f t="shared" si="3"/>
        <v>0</v>
      </c>
      <c r="W10" s="21">
        <v>0</v>
      </c>
      <c r="X10" s="14">
        <f>W10*J10</f>
        <v>0</v>
      </c>
      <c r="Y10" s="22">
        <v>0</v>
      </c>
      <c r="Z10" s="15">
        <f t="shared" si="4"/>
        <v>0</v>
      </c>
      <c r="AM10" s="31"/>
      <c r="AN10" s="31"/>
    </row>
    <row r="11" spans="2:40" x14ac:dyDescent="0.25">
      <c r="B11" s="41"/>
      <c r="C11" s="16" t="s">
        <v>33</v>
      </c>
      <c r="D11" s="29" t="s">
        <v>30</v>
      </c>
      <c r="E11" s="30">
        <v>13356</v>
      </c>
      <c r="F11" s="42">
        <v>52</v>
      </c>
      <c r="G11" s="25">
        <v>0.6</v>
      </c>
      <c r="H11" s="25">
        <v>0.4</v>
      </c>
      <c r="I11" s="25">
        <v>0.23</v>
      </c>
      <c r="J11" s="25">
        <v>5.5199999999999999E-2</v>
      </c>
      <c r="K11" s="26">
        <v>272</v>
      </c>
      <c r="L11" s="45">
        <v>2.8704000000000001</v>
      </c>
      <c r="M11" s="76"/>
      <c r="N11" s="23">
        <v>44073</v>
      </c>
      <c r="O11" s="18">
        <f>((F11+F8)*0.76)-F8</f>
        <v>35.200000000000003</v>
      </c>
      <c r="P11" s="27">
        <f t="shared" si="0"/>
        <v>1.9430400000000001</v>
      </c>
      <c r="Q11" s="33">
        <f>(F11+F8)*0.24</f>
        <v>16.8</v>
      </c>
      <c r="R11" s="28">
        <f t="shared" si="1"/>
        <v>0.92736000000000007</v>
      </c>
      <c r="S11" s="19">
        <v>0</v>
      </c>
      <c r="T11" s="12">
        <f t="shared" si="2"/>
        <v>0</v>
      </c>
      <c r="U11" s="20">
        <v>0</v>
      </c>
      <c r="V11" s="13">
        <f t="shared" si="3"/>
        <v>0</v>
      </c>
      <c r="W11" s="21">
        <v>0</v>
      </c>
      <c r="X11" s="14"/>
      <c r="Y11" s="22"/>
      <c r="Z11" s="15"/>
    </row>
    <row r="12" spans="2:40" x14ac:dyDescent="0.25">
      <c r="B12" s="41"/>
      <c r="C12" s="16" t="s">
        <v>34</v>
      </c>
      <c r="D12" s="29" t="s">
        <v>35</v>
      </c>
      <c r="E12" s="30">
        <v>86608</v>
      </c>
      <c r="F12" s="42">
        <v>1082.5999999999999</v>
      </c>
      <c r="G12" s="25">
        <v>0.36499999999999999</v>
      </c>
      <c r="H12" s="25">
        <v>0.315</v>
      </c>
      <c r="I12" s="25">
        <v>0.22500000000000001</v>
      </c>
      <c r="J12" s="25">
        <v>2.5869375E-2</v>
      </c>
      <c r="K12" s="11">
        <v>5230</v>
      </c>
      <c r="L12" s="45">
        <v>28.006185374999998</v>
      </c>
      <c r="M12" s="47">
        <v>1</v>
      </c>
      <c r="N12" s="23">
        <v>44094</v>
      </c>
      <c r="O12" s="18">
        <f>F12*0.76</f>
        <v>822.77599999999995</v>
      </c>
      <c r="P12" s="32">
        <f t="shared" si="0"/>
        <v>21.284700884999999</v>
      </c>
      <c r="Q12" s="33">
        <f>F12*0.24</f>
        <v>259.82399999999996</v>
      </c>
      <c r="R12" s="28">
        <f t="shared" si="1"/>
        <v>6.721484489999999</v>
      </c>
      <c r="S12" s="19">
        <v>0</v>
      </c>
      <c r="T12" s="12">
        <v>0</v>
      </c>
      <c r="U12" s="20">
        <v>0</v>
      </c>
      <c r="V12" s="13">
        <v>0</v>
      </c>
      <c r="W12" s="21">
        <v>0</v>
      </c>
      <c r="X12" s="14">
        <v>0</v>
      </c>
      <c r="Y12" s="22">
        <v>0</v>
      </c>
      <c r="Z12" s="15">
        <v>0</v>
      </c>
    </row>
    <row r="13" spans="2:40" x14ac:dyDescent="0.25">
      <c r="B13" s="41"/>
      <c r="C13" s="16" t="s">
        <v>36</v>
      </c>
      <c r="D13" s="29" t="s">
        <v>22</v>
      </c>
      <c r="E13" s="30">
        <v>385000</v>
      </c>
      <c r="F13" s="42">
        <v>7700</v>
      </c>
      <c r="G13" s="25">
        <v>0.38</v>
      </c>
      <c r="H13" s="25">
        <v>0.315</v>
      </c>
      <c r="I13" s="25">
        <v>0.22500000000000001</v>
      </c>
      <c r="J13" s="25">
        <v>2.6932500000000002E-2</v>
      </c>
      <c r="K13" s="26">
        <v>246400</v>
      </c>
      <c r="L13" s="45">
        <v>207.38025000000002</v>
      </c>
      <c r="M13" s="46">
        <v>8</v>
      </c>
      <c r="N13" s="23">
        <v>44066</v>
      </c>
      <c r="O13" s="18">
        <f>F13*0.26</f>
        <v>2002</v>
      </c>
      <c r="P13" s="27">
        <f t="shared" si="0"/>
        <v>53.918865000000004</v>
      </c>
      <c r="Q13" s="33">
        <f>F13*0.16</f>
        <v>1232</v>
      </c>
      <c r="R13" s="28">
        <f t="shared" si="1"/>
        <v>33.180840000000003</v>
      </c>
      <c r="S13" s="19">
        <f>F13*0.11</f>
        <v>847</v>
      </c>
      <c r="T13" s="12">
        <f>S13*J13</f>
        <v>22.8118275</v>
      </c>
      <c r="U13" s="20">
        <f>F13*0.15</f>
        <v>1155</v>
      </c>
      <c r="V13" s="13">
        <f>U13*J13</f>
        <v>31.107037500000001</v>
      </c>
      <c r="W13" s="21">
        <f>F13*0.25</f>
        <v>1925</v>
      </c>
      <c r="X13" s="14">
        <f>W13*J13</f>
        <v>51.845062500000004</v>
      </c>
      <c r="Y13" s="22">
        <f>F13*0.07</f>
        <v>539</v>
      </c>
      <c r="Z13" s="15">
        <f>Y13*J13</f>
        <v>14.516617500000001</v>
      </c>
    </row>
    <row r="14" spans="2:40" x14ac:dyDescent="0.25">
      <c r="B14" s="41"/>
      <c r="C14" s="16" t="s">
        <v>37</v>
      </c>
      <c r="D14" s="29" t="s">
        <v>22</v>
      </c>
      <c r="E14" s="30">
        <v>165000</v>
      </c>
      <c r="F14" s="42">
        <v>3300</v>
      </c>
      <c r="G14" s="25">
        <v>0.4</v>
      </c>
      <c r="H14" s="25">
        <v>0.40400000000000003</v>
      </c>
      <c r="I14" s="25">
        <v>0.59</v>
      </c>
      <c r="J14" s="25">
        <v>9.5344000000000012E-2</v>
      </c>
      <c r="K14" s="26">
        <v>99000</v>
      </c>
      <c r="L14" s="45">
        <v>314.63520000000005</v>
      </c>
      <c r="M14" s="46">
        <v>4</v>
      </c>
      <c r="N14" s="23">
        <v>44042</v>
      </c>
      <c r="O14" s="18">
        <f t="shared" ref="O14" si="5">F14*0.26</f>
        <v>858</v>
      </c>
      <c r="P14" s="27">
        <f t="shared" si="0"/>
        <v>81.805152000000007</v>
      </c>
      <c r="Q14" s="33">
        <f t="shared" ref="Q14" si="6">F14*0.16</f>
        <v>528</v>
      </c>
      <c r="R14" s="28">
        <f t="shared" si="1"/>
        <v>50.341632000000004</v>
      </c>
      <c r="S14" s="19">
        <f>F14*0.11</f>
        <v>363</v>
      </c>
      <c r="T14" s="12">
        <f>S14*J14</f>
        <v>34.609872000000003</v>
      </c>
      <c r="U14" s="20">
        <f>F14*0.15</f>
        <v>495</v>
      </c>
      <c r="V14" s="13">
        <f>U14*J14</f>
        <v>47.195280000000004</v>
      </c>
      <c r="W14" s="21">
        <f>F14*0.25</f>
        <v>825</v>
      </c>
      <c r="X14" s="14">
        <f>W14*J14</f>
        <v>78.658800000000014</v>
      </c>
      <c r="Y14" s="22">
        <f>F14*0.07</f>
        <v>231.00000000000003</v>
      </c>
      <c r="Z14" s="15">
        <f>Y14*J14</f>
        <v>22.024464000000005</v>
      </c>
    </row>
    <row r="15" spans="2:40" ht="15.75" thickBot="1" x14ac:dyDescent="0.3">
      <c r="B15" s="34"/>
      <c r="C15" s="36" t="s">
        <v>16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5"/>
      <c r="O15" s="37"/>
      <c r="P15" s="38">
        <f>SUM(P4:P14)</f>
        <v>205.22144828500001</v>
      </c>
      <c r="Q15" s="39"/>
      <c r="R15" s="38">
        <f>SUM(R4:R14)</f>
        <v>104.51196609</v>
      </c>
      <c r="S15" s="39"/>
      <c r="T15" s="38">
        <f>SUM(T4:T14)</f>
        <v>57.421699500000003</v>
      </c>
      <c r="U15" s="39"/>
      <c r="V15" s="38">
        <f>SUM(V4:V14)</f>
        <v>78.302317500000001</v>
      </c>
      <c r="W15" s="39"/>
      <c r="X15" s="38">
        <f>SUM(X4:X14)</f>
        <v>149.39671361111112</v>
      </c>
      <c r="Y15" s="39"/>
      <c r="Z15" s="38">
        <f>SUM(Z4:Z14)</f>
        <v>36.541081500000004</v>
      </c>
    </row>
    <row r="17" spans="2:14" x14ac:dyDescent="0.25">
      <c r="B17" s="43" t="s">
        <v>38</v>
      </c>
      <c r="C17" s="44" t="s">
        <v>0</v>
      </c>
      <c r="D17" s="80" t="s">
        <v>39</v>
      </c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2:14" ht="29.45" customHeight="1" x14ac:dyDescent="0.25">
      <c r="B18" s="29">
        <v>1</v>
      </c>
      <c r="C18" s="29" t="s">
        <v>2</v>
      </c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 ht="27" customHeight="1" x14ac:dyDescent="0.25">
      <c r="B19" s="29">
        <v>2</v>
      </c>
      <c r="C19" s="29" t="s">
        <v>3</v>
      </c>
      <c r="D19" s="72" t="s">
        <v>40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 ht="30" customHeight="1" x14ac:dyDescent="0.25">
      <c r="B20" s="29">
        <v>3</v>
      </c>
      <c r="C20" s="29" t="s">
        <v>5</v>
      </c>
      <c r="D20" s="72" t="s">
        <v>4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ht="28.5" customHeight="1" x14ac:dyDescent="0.25">
      <c r="B21" s="29">
        <v>4</v>
      </c>
      <c r="C21" s="29" t="s">
        <v>7</v>
      </c>
      <c r="D21" s="72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x14ac:dyDescent="0.25">
      <c r="B22" s="29">
        <v>5</v>
      </c>
      <c r="C22" s="29" t="s">
        <v>9</v>
      </c>
      <c r="D22" s="72" t="s">
        <v>8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27.95" customHeight="1" x14ac:dyDescent="0.25">
      <c r="B23" s="29">
        <v>6</v>
      </c>
      <c r="C23" s="29" t="s">
        <v>11</v>
      </c>
      <c r="D23" s="72" t="s">
        <v>10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5" spans="2:14" x14ac:dyDescent="0.25">
      <c r="C25" s="40" t="s">
        <v>41</v>
      </c>
      <c r="D25" t="s">
        <v>50</v>
      </c>
    </row>
  </sheetData>
  <mergeCells count="27">
    <mergeCell ref="O1:Z1"/>
    <mergeCell ref="D20:N20"/>
    <mergeCell ref="D21:N21"/>
    <mergeCell ref="D22:N22"/>
    <mergeCell ref="D23:N23"/>
    <mergeCell ref="K2:K3"/>
    <mergeCell ref="M2:M3"/>
    <mergeCell ref="L2:L3"/>
    <mergeCell ref="M4:M5"/>
    <mergeCell ref="M6:M7"/>
    <mergeCell ref="D18:N18"/>
    <mergeCell ref="D19:N19"/>
    <mergeCell ref="M9:M11"/>
    <mergeCell ref="D17:N17"/>
    <mergeCell ref="W2:X2"/>
    <mergeCell ref="Y2:Z2"/>
    <mergeCell ref="U2:V2"/>
    <mergeCell ref="B2:B3"/>
    <mergeCell ref="N2:N3"/>
    <mergeCell ref="C2:C3"/>
    <mergeCell ref="D2:D3"/>
    <mergeCell ref="E2:E3"/>
    <mergeCell ref="F2:F3"/>
    <mergeCell ref="G2:J2"/>
    <mergeCell ref="O2:P2"/>
    <mergeCell ref="Q2:R2"/>
    <mergeCell ref="S2:T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02F6A624D734A8CA923477521A3F1" ma:contentTypeVersion="13" ma:contentTypeDescription="Create a new document." ma:contentTypeScope="" ma:versionID="669bc20e688b5d3ebcd1785e357d1312">
  <xsd:schema xmlns:xsd="http://www.w3.org/2001/XMLSchema" xmlns:xs="http://www.w3.org/2001/XMLSchema" xmlns:p="http://schemas.microsoft.com/office/2006/metadata/properties" xmlns:ns3="515c3173-fd22-40ec-a8e5-4dba9f80ccb5" xmlns:ns4="d84b79e4-267a-4fd3-9115-fc46c6433b9f" targetNamespace="http://schemas.microsoft.com/office/2006/metadata/properties" ma:root="true" ma:fieldsID="6c851332d55fdee01684f8e9ad8220c6" ns3:_="" ns4:_="">
    <xsd:import namespace="515c3173-fd22-40ec-a8e5-4dba9f80ccb5"/>
    <xsd:import namespace="d84b79e4-267a-4fd3-9115-fc46c6433b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c3173-fd22-40ec-a8e5-4dba9f80c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79e4-267a-4fd3-9115-fc46c6433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5CBCC7-A43D-47CA-AFB5-AA28C7AAD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5c3173-fd22-40ec-a8e5-4dba9f80ccb5"/>
    <ds:schemaRef ds:uri="d84b79e4-267a-4fd3-9115-fc46c6433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1E652A-B3F6-431C-AC21-DB9B3BA1B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3949A-E1EE-4947-A724-B755CB1BF9FA}">
  <ds:schemaRefs>
    <ds:schemaRef ds:uri="515c3173-fd22-40ec-a8e5-4dba9f80ccb5"/>
    <ds:schemaRef ds:uri="http://purl.org/dc/terms/"/>
    <ds:schemaRef ds:uri="http://schemas.openxmlformats.org/package/2006/metadata/core-properties"/>
    <ds:schemaRef ds:uri="http://purl.org/dc/dcmitype/"/>
    <ds:schemaRef ds:uri="d84b79e4-267a-4fd3-9115-fc46c6433b9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Logistics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Babatunde Fagbemi</dc:creator>
  <cp:lastModifiedBy>Matthieu Baudry</cp:lastModifiedBy>
  <dcterms:created xsi:type="dcterms:W3CDTF">2020-06-01T10:58:43Z</dcterms:created>
  <dcterms:modified xsi:type="dcterms:W3CDTF">2020-06-26T09:56:09Z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0x010100B9602F6A624D734A8CA923477521A3F1</vt:lpwstr>
  </property>
</Properties>
</file>